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13研發成果績效獎勵\0.公告\"/>
    </mc:Choice>
  </mc:AlternateContent>
  <bookViews>
    <workbookView xWindow="0" yWindow="0" windowWidth="28800" windowHeight="12285"/>
  </bookViews>
  <sheets>
    <sheet name="申請表" sheetId="1" r:id="rId1"/>
    <sheet name="分數參考表" sheetId="3" r:id="rId2"/>
    <sheet name="工作表2" sheetId="2" r:id="rId3"/>
  </sheets>
  <definedNames>
    <definedName name="_xlnm._FilterDatabase" localSheetId="1" hidden="1">分數參考表!$A$1:$C$36</definedName>
    <definedName name="_xlnm.Print_Area" localSheetId="0">申請表!$A$1:$O$24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" l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8" i="1"/>
  <c r="Q9" i="1" l="1" a="1"/>
  <c r="Q9" i="1" s="1"/>
  <c r="Q10" i="1" a="1"/>
  <c r="Q10" i="1" s="1"/>
  <c r="Q11" i="1" a="1"/>
  <c r="Q11" i="1" s="1"/>
  <c r="Q12" i="1" a="1"/>
  <c r="Q12" i="1" s="1"/>
  <c r="Q13" i="1" a="1"/>
  <c r="Q13" i="1" s="1"/>
  <c r="Q14" i="1" a="1"/>
  <c r="Q14" i="1" s="1"/>
  <c r="Q15" i="1" a="1"/>
  <c r="Q15" i="1" s="1"/>
  <c r="Q16" i="1" a="1"/>
  <c r="Q16" i="1" s="1"/>
  <c r="Q17" i="1" a="1"/>
  <c r="Q17" i="1" s="1"/>
  <c r="Q18" i="1" a="1"/>
  <c r="Q18" i="1" s="1"/>
  <c r="Q19" i="1" a="1"/>
  <c r="Q19" i="1" s="1"/>
  <c r="Q20" i="1" a="1"/>
  <c r="Q20" i="1" s="1"/>
  <c r="Q21" i="1" a="1"/>
  <c r="Q21" i="1" s="1"/>
  <c r="Q22" i="1" a="1"/>
  <c r="Q22" i="1" s="1"/>
  <c r="C29" i="3" l="1"/>
  <c r="C28" i="3"/>
  <c r="C24" i="3"/>
  <c r="C23" i="3"/>
  <c r="C9" i="3"/>
  <c r="C8" i="3"/>
  <c r="S14" i="1" l="1"/>
  <c r="O14" i="1" s="1"/>
  <c r="S10" i="1"/>
  <c r="O10" i="1" s="1"/>
  <c r="S20" i="1"/>
  <c r="S12" i="1"/>
  <c r="O12" i="1" s="1"/>
  <c r="S22" i="1"/>
  <c r="S15" i="1"/>
  <c r="O15" i="1" s="1"/>
  <c r="S17" i="1"/>
  <c r="O17" i="1" s="1"/>
  <c r="S13" i="1"/>
  <c r="O13" i="1" s="1"/>
  <c r="S21" i="1"/>
  <c r="S19" i="1"/>
  <c r="O19" i="1" s="1"/>
  <c r="S11" i="1"/>
  <c r="O11" i="1" s="1"/>
  <c r="S9" i="1"/>
  <c r="O9" i="1" s="1"/>
  <c r="S18" i="1"/>
  <c r="O18" i="1" s="1"/>
  <c r="S16" i="1"/>
  <c r="O16" i="1" s="1"/>
  <c r="Q8" i="1" l="1" a="1"/>
  <c r="Q8" i="1" s="1"/>
  <c r="S8" i="1" s="1"/>
  <c r="O8" i="1" s="1"/>
  <c r="O23" i="1" s="1"/>
  <c r="M15" i="3"/>
</calcChain>
</file>

<file path=xl/sharedStrings.xml><?xml version="1.0" encoding="utf-8"?>
<sst xmlns="http://schemas.openxmlformats.org/spreadsheetml/2006/main" count="180" uniqueCount="98">
  <si>
    <t>連絡電話︰</t>
    <phoneticPr fontId="2" type="noConversion"/>
  </si>
  <si>
    <t>電子信箱︰</t>
    <phoneticPr fontId="2" type="noConversion"/>
  </si>
  <si>
    <t>Impact Factor</t>
    <phoneticPr fontId="2" type="noConversion"/>
  </si>
  <si>
    <t>職稱︰</t>
    <phoneticPr fontId="2" type="noConversion"/>
  </si>
  <si>
    <t>申請人姓名︰</t>
    <phoneticPr fontId="2" type="noConversion"/>
  </si>
  <si>
    <t>SCI</t>
  </si>
  <si>
    <t>期刊類型</t>
    <phoneticPr fontId="2" type="noConversion"/>
  </si>
  <si>
    <t>SCI</t>
    <phoneticPr fontId="2" type="noConversion"/>
  </si>
  <si>
    <t>SSCI</t>
    <phoneticPr fontId="2" type="noConversion"/>
  </si>
  <si>
    <t>A&amp;HCI</t>
    <phoneticPr fontId="2" type="noConversion"/>
  </si>
  <si>
    <t>作者序</t>
    <phoneticPr fontId="2" type="noConversion"/>
  </si>
  <si>
    <t>第一作者</t>
    <phoneticPr fontId="2" type="noConversion"/>
  </si>
  <si>
    <t>第二、三作者</t>
    <phoneticPr fontId="2" type="noConversion"/>
  </si>
  <si>
    <t>第四(含)作者以後</t>
    <phoneticPr fontId="2" type="noConversion"/>
  </si>
  <si>
    <t>唯一通訊作者</t>
    <phoneticPr fontId="2" type="noConversion"/>
  </si>
  <si>
    <t>備註</t>
    <phoneticPr fontId="2" type="noConversion"/>
  </si>
  <si>
    <t>國立臺灣科技大學教師研發成果(期刊論文)獎勵分數申請表</t>
    <phoneticPr fontId="2" type="noConversion"/>
  </si>
  <si>
    <t>總分</t>
    <phoneticPr fontId="2" type="noConversion"/>
  </si>
  <si>
    <t>所屬單位(系/所)︰</t>
    <phoneticPr fontId="2" type="noConversion"/>
  </si>
  <si>
    <t>核定編號
(由研發處填寫)</t>
    <phoneticPr fontId="2" type="noConversion"/>
  </si>
  <si>
    <t>論文題目</t>
    <phoneticPr fontId="2" type="noConversion"/>
  </si>
  <si>
    <t>期刊刊名</t>
    <phoneticPr fontId="2" type="noConversion"/>
  </si>
  <si>
    <t xml:space="preserve">   卷    期     頁數                      </t>
    <phoneticPr fontId="2" type="noConversion"/>
  </si>
  <si>
    <t>人事室</t>
    <phoneticPr fontId="2" type="noConversion"/>
  </si>
  <si>
    <t>唯一通訊作者</t>
    <phoneticPr fontId="2" type="noConversion"/>
  </si>
  <si>
    <t>第四(含)作者以後</t>
    <phoneticPr fontId="2" type="noConversion"/>
  </si>
  <si>
    <t>通訊作者(或第二作者)且第一作者為指導(本校)學生</t>
    <phoneticPr fontId="2" type="noConversion"/>
  </si>
  <si>
    <t>通訊作者(或第二作者)且第一作者為指導(本校)學生</t>
    <phoneticPr fontId="2" type="noConversion"/>
  </si>
  <si>
    <t>第一作者</t>
    <phoneticPr fontId="2" type="noConversion"/>
  </si>
  <si>
    <t>第二、三作者</t>
    <phoneticPr fontId="2" type="noConversion"/>
  </si>
  <si>
    <t>通訊作者(或第二作者)且第一作者為指導(本校)學生</t>
    <phoneticPr fontId="2" type="noConversion"/>
  </si>
  <si>
    <t>優良期刊-影響指數為該領域排名介於11%至Q1等級的期刊</t>
    <phoneticPr fontId="2" type="noConversion"/>
  </si>
  <si>
    <t>甲級期刊-影響指數為該領域排名列Q2等級的期刊</t>
    <phoneticPr fontId="2" type="noConversion"/>
  </si>
  <si>
    <t>期刊等級</t>
    <phoneticPr fontId="2" type="noConversion"/>
  </si>
  <si>
    <t>分數</t>
    <phoneticPr fontId="2" type="noConversion"/>
  </si>
  <si>
    <t>第一作者</t>
    <phoneticPr fontId="2" type="noConversion"/>
  </si>
  <si>
    <t>第二、三作者</t>
    <phoneticPr fontId="2" type="noConversion"/>
  </si>
  <si>
    <t>第二、三作者</t>
    <phoneticPr fontId="2" type="noConversion"/>
  </si>
  <si>
    <t>唯一通訊作者</t>
    <phoneticPr fontId="2" type="noConversion"/>
  </si>
  <si>
    <t>第四(含)作者以後</t>
    <phoneticPr fontId="2" type="noConversion"/>
  </si>
  <si>
    <t>通訊作者(或第二作者)且第一作者為指導(本校)學生</t>
    <phoneticPr fontId="2" type="noConversion"/>
  </si>
  <si>
    <t>期刊等級</t>
    <phoneticPr fontId="2" type="noConversion"/>
  </si>
  <si>
    <t>作者序</t>
    <phoneticPr fontId="2" type="noConversion"/>
  </si>
  <si>
    <t>(中文)</t>
    <phoneticPr fontId="2" type="noConversion"/>
  </si>
  <si>
    <t>□檢附本校其他合著教師同意文件(ex. email信件)
□無本校其他教師合著</t>
    <phoneticPr fontId="2" type="noConversion"/>
  </si>
  <si>
    <t>TSSCI</t>
    <phoneticPr fontId="2" type="noConversion"/>
  </si>
  <si>
    <t>THCI</t>
    <phoneticPr fontId="2" type="noConversion"/>
  </si>
  <si>
    <t>卓越期刊-20≦影響指數＜30</t>
  </si>
  <si>
    <t>傑出期刊-10≦影響指數＜20或領域排名前10%(含)的期刊</t>
  </si>
  <si>
    <t>優良期刊-影響指數為該領域排名介於11%至Q1等級的期刊</t>
  </si>
  <si>
    <t>甲級期刊-影響指數為該領域排名列Q2等級的期刊</t>
  </si>
  <si>
    <t>一般期刊-影響指數為該領域排名Q3及Q4等級的期刊</t>
  </si>
  <si>
    <t>第一作者</t>
  </si>
  <si>
    <t>第二、三作者</t>
  </si>
  <si>
    <t>第四(含)作者以後</t>
  </si>
  <si>
    <t>通訊作者(或第二作者)且第一作者為指導(本校)學生</t>
  </si>
  <si>
    <t>唯一通訊作者</t>
  </si>
  <si>
    <t>卓越期刊-20≦影響指數＜30</t>
    <phoneticPr fontId="2" type="noConversion"/>
  </si>
  <si>
    <t>卓越期刊-20≦影響指數＜30</t>
    <phoneticPr fontId="2" type="noConversion"/>
  </si>
  <si>
    <t>卓越期刊-20≦影響指數＜30</t>
    <phoneticPr fontId="2" type="noConversion"/>
  </si>
  <si>
    <t>傑出期刊-10≦影響指數＜20或領域排名前10%(含)的期刊</t>
    <phoneticPr fontId="2" type="noConversion"/>
  </si>
  <si>
    <t>傑出期刊-10≦影響指數＜20或領域排名前10%(含)的期刊</t>
    <phoneticPr fontId="2" type="noConversion"/>
  </si>
  <si>
    <t>傑出期刊-10≦影響指數＜20或領域排名前10%(含)的期刊</t>
    <phoneticPr fontId="2" type="noConversion"/>
  </si>
  <si>
    <t>甲級期刊-影響指數為該領域排名列Q2等級的期刊</t>
    <phoneticPr fontId="2" type="noConversion"/>
  </si>
  <si>
    <t>一般期刊-影響指數為該領域排名Q3及Q4等級的期刊</t>
    <phoneticPr fontId="2" type="noConversion"/>
  </si>
  <si>
    <t>一般期刊-影響指數為該領域排名Q3及Q4等級的期刊</t>
    <phoneticPr fontId="2" type="noConversion"/>
  </si>
  <si>
    <t>頂尖期刊-自然、科學</t>
    <phoneticPr fontId="2" type="noConversion"/>
  </si>
  <si>
    <t>頂尖期刊-非自然、科學及期刊影響指數≧30</t>
    <phoneticPr fontId="2" type="noConversion"/>
  </si>
  <si>
    <t>講座及特聘教授不得申請</t>
    <phoneticPr fontId="2" type="noConversion"/>
  </si>
  <si>
    <t>額外加權</t>
    <phoneticPr fontId="2" type="noConversion"/>
  </si>
  <si>
    <t>是</t>
    <phoneticPr fontId="2" type="noConversion"/>
  </si>
  <si>
    <t>否</t>
    <phoneticPr fontId="2" type="noConversion"/>
  </si>
  <si>
    <t>加權後分數</t>
    <phoneticPr fontId="2" type="noConversion"/>
  </si>
  <si>
    <t>加權前分數</t>
    <phoneticPr fontId="2" type="noConversion"/>
  </si>
  <si>
    <t>期刊排名
(%)</t>
    <phoneticPr fontId="2" type="noConversion"/>
  </si>
  <si>
    <t>同一論文無本校其他合著教師提出獎勵申請</t>
    <phoneticPr fontId="2" type="noConversion"/>
  </si>
  <si>
    <t>頂尖期刊-非自然、科學及期刊影響指數≧30</t>
    <phoneticPr fontId="2" type="noConversion"/>
  </si>
  <si>
    <t>講座及特聘教授不得申請</t>
    <phoneticPr fontId="2" type="noConversion"/>
  </si>
  <si>
    <t>講座教授特聘教授、及傑出研究及研究獎、優良研究及創作獎不得申請</t>
    <phoneticPr fontId="2" type="noConversion"/>
  </si>
  <si>
    <t>研究發展處</t>
    <phoneticPr fontId="2" type="noConversion"/>
  </si>
  <si>
    <r>
      <t xml:space="preserve">(英文)
</t>
    </r>
    <r>
      <rPr>
        <sz val="8"/>
        <color theme="1"/>
        <rFont val="微軟正黑體"/>
        <family val="2"/>
        <charset val="136"/>
      </rPr>
      <t>(論文內之英文姓名)</t>
    </r>
    <phoneticPr fontId="2" type="noConversion"/>
  </si>
  <si>
    <r>
      <t>申請獎勵論文︰</t>
    </r>
    <r>
      <rPr>
        <b/>
        <sz val="12"/>
        <color rgb="FFC00000"/>
        <rFont val="標楷體"/>
        <family val="4"/>
        <charset val="136"/>
      </rPr>
      <t/>
    </r>
    <phoneticPr fontId="2" type="noConversion"/>
  </si>
  <si>
    <r>
      <t xml:space="preserve">期刊類型
</t>
    </r>
    <r>
      <rPr>
        <b/>
        <sz val="12"/>
        <color rgb="FFFF0000"/>
        <rFont val="微軟正黑體"/>
        <family val="2"/>
        <charset val="136"/>
      </rPr>
      <t>(下拉勾選)</t>
    </r>
    <phoneticPr fontId="2" type="noConversion"/>
  </si>
  <si>
    <r>
      <t xml:space="preserve">期刊等級
</t>
    </r>
    <r>
      <rPr>
        <b/>
        <sz val="12"/>
        <color rgb="FFFF0000"/>
        <rFont val="微軟正黑體"/>
        <family val="2"/>
        <charset val="136"/>
      </rPr>
      <t>(下拉勾選)</t>
    </r>
    <phoneticPr fontId="2" type="noConversion"/>
  </si>
  <si>
    <r>
      <t xml:space="preserve">作者序
</t>
    </r>
    <r>
      <rPr>
        <b/>
        <sz val="12"/>
        <color rgb="FFFF0000"/>
        <rFont val="微軟正黑體"/>
        <family val="2"/>
        <charset val="136"/>
      </rPr>
      <t>(下拉勾選)</t>
    </r>
    <phoneticPr fontId="2" type="noConversion"/>
  </si>
  <si>
    <r>
      <t>致謝處是否記載國合計畫案號</t>
    </r>
    <r>
      <rPr>
        <b/>
        <sz val="12"/>
        <color rgb="FFFF0000"/>
        <rFont val="微軟正黑體"/>
        <family val="2"/>
        <charset val="136"/>
      </rPr>
      <t>(須檢附核定清單)</t>
    </r>
    <r>
      <rPr>
        <b/>
        <sz val="12"/>
        <color theme="1"/>
        <rFont val="新細明體"/>
        <family val="1"/>
        <charset val="136"/>
      </rPr>
      <t/>
    </r>
    <phoneticPr fontId="2" type="noConversion"/>
  </si>
  <si>
    <r>
      <t>致謝處是否記載產學計畫案號</t>
    </r>
    <r>
      <rPr>
        <b/>
        <sz val="12"/>
        <color rgb="FFFF0000"/>
        <rFont val="微軟正黑體"/>
        <family val="2"/>
        <charset val="136"/>
      </rPr>
      <t>(須檢附建案文件)</t>
    </r>
    <r>
      <rPr>
        <b/>
        <sz val="12"/>
        <color theme="1"/>
        <rFont val="新細明體"/>
        <family val="1"/>
        <charset val="136"/>
      </rPr>
      <t/>
    </r>
    <phoneticPr fontId="2" type="noConversion"/>
  </si>
  <si>
    <r>
      <t>如期刊等級為甲級期刊(Q2)或一般期刊(Q3、Q4)，</t>
    </r>
    <r>
      <rPr>
        <b/>
        <sz val="12"/>
        <color rgb="FFFF0000"/>
        <rFont val="微軟正黑體"/>
        <family val="2"/>
        <charset val="136"/>
      </rPr>
      <t>另查SJR是否為Q1</t>
    </r>
    <r>
      <rPr>
        <b/>
        <sz val="12"/>
        <rFont val="微軟正黑體"/>
        <family val="2"/>
        <charset val="136"/>
      </rPr>
      <t>等級</t>
    </r>
    <phoneticPr fontId="2" type="noConversion"/>
  </si>
  <si>
    <r>
      <t>在</t>
    </r>
    <r>
      <rPr>
        <b/>
        <sz val="12"/>
        <color rgb="FFFF0000"/>
        <rFont val="微軟正黑體"/>
        <family val="2"/>
        <charset val="136"/>
      </rPr>
      <t>WOS</t>
    </r>
    <r>
      <rPr>
        <b/>
        <sz val="12"/>
        <rFont val="微軟正黑體"/>
        <family val="2"/>
        <charset val="136"/>
      </rPr>
      <t>資料庫之</t>
    </r>
    <r>
      <rPr>
        <b/>
        <sz val="12"/>
        <color rgb="FFFF0000"/>
        <rFont val="微軟正黑體"/>
        <family val="2"/>
        <charset val="136"/>
      </rPr>
      <t>Categories/ Classificatio</t>
    </r>
    <r>
      <rPr>
        <b/>
        <sz val="12"/>
        <rFont val="微軟正黑體"/>
        <family val="2"/>
        <charset val="136"/>
      </rPr>
      <t>是否呈現</t>
    </r>
    <r>
      <rPr>
        <b/>
        <sz val="12"/>
        <color rgb="FFFF0000"/>
        <rFont val="微軟正黑體"/>
        <family val="2"/>
        <charset val="136"/>
      </rPr>
      <t>SDGs</t>
    </r>
    <r>
      <rPr>
        <b/>
        <sz val="12"/>
        <rFont val="微軟正黑體"/>
        <family val="2"/>
        <charset val="136"/>
      </rPr>
      <t>項目</t>
    </r>
    <phoneticPr fontId="2" type="noConversion"/>
  </si>
  <si>
    <r>
      <t xml:space="preserve">分數
</t>
    </r>
    <r>
      <rPr>
        <b/>
        <sz val="12"/>
        <color rgb="FFFF0000"/>
        <rFont val="微軟正黑體"/>
        <family val="2"/>
        <charset val="136"/>
      </rPr>
      <t>(公式自動帶出，免輸入)</t>
    </r>
    <phoneticPr fontId="2" type="noConversion"/>
  </si>
  <si>
    <t>□獎勵支領期限內之講座及特聘教授
□獎勵支領期限內之傑出/優良研究獎獲獎教師
□一般教師：(□專任教師、□專案教師、□校外合聘教師、□兼任教師、□客座教師、□退休教師、□榮譽講座)</t>
    <phoneticPr fontId="2" type="noConversion"/>
  </si>
  <si>
    <t>卷期頁數
(限2024年)</t>
    <phoneticPr fontId="2" type="noConversion"/>
  </si>
  <si>
    <t>申請獎勵年度：</t>
    <phoneticPr fontId="2" type="noConversion"/>
  </si>
  <si>
    <t xml:space="preserve">系所主管
院長
</t>
    <phoneticPr fontId="2" type="noConversion"/>
  </si>
  <si>
    <r>
      <rPr>
        <b/>
        <sz val="14"/>
        <color rgb="FFFF0000"/>
        <rFont val="微軟正黑體"/>
        <family val="2"/>
        <charset val="136"/>
      </rPr>
      <t xml:space="preserve">※為保障申請人權益，請詳閱以下聲明並切結：
</t>
    </r>
    <r>
      <rPr>
        <sz val="14"/>
        <color rgb="FFFF0000"/>
        <rFont val="微軟正黑體"/>
        <family val="2"/>
        <charset val="136"/>
      </rPr>
      <t xml:space="preserve">
1. </t>
    </r>
    <r>
      <rPr>
        <b/>
        <sz val="14"/>
        <color rgb="FFFF0000"/>
        <rFont val="微軟正黑體"/>
        <family val="2"/>
        <charset val="136"/>
      </rPr>
      <t>本人已確實了解「本校教師研發成果績效獎勵作業要點」第二條「不獎勵期刊或出版社」相關規定(詳如獎勵公告) 。
2. 本人已確認本次申請獎勵之論文均非屬本校公布「不獎勵期刊或出版社」清單範疇(如右所示)。
3. 如經查有不實之情事，本人無條件同意扣除相關獎勵分數、返還獎勵金，並由研發處陳報所屬單位主管。
                                                                                                           申請人簽章具結：____________________________________</t>
    </r>
    <phoneticPr fontId="2" type="noConversion"/>
  </si>
  <si>
    <t>（15）Elsevier Heliyon 
（16）Sage Open Medicine 
（17）Medicine 
（18）Springer Plus 
（19）BMJ Open 
（20）G3 Genes, Genomes, Genetics 
（21）Zootaxa 
（22）Oncotarget</t>
    <phoneticPr fontId="2" type="noConversion"/>
  </si>
  <si>
    <t xml:space="preserve">※不獎勵期刊(包含子期刊)或出版社：
（1）MDPI 
（2）Frontiers 
（3）Scientific Reports 
（4）Plos One 
（5）ACS Omega 
（6）SAGE Open </t>
    <phoneticPr fontId="2" type="noConversion"/>
  </si>
  <si>
    <t xml:space="preserve">（7）Royal Society Open Science 
（8）Peer J 
（9）Biology Open 
（10）IEEE Access 
（11）FEBS Open Bio 
（12）AIP Advances 
（13）Open Library of Humanities 
（14）De Gruyter Open Imprint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</si>
</sst>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C00000"/>
      <name val="標楷體"/>
      <family val="4"/>
      <charset val="136"/>
    </font>
    <font>
      <sz val="12"/>
      <color theme="1"/>
      <name val="新細明體"/>
      <family val="1"/>
      <charset val="136"/>
      <scheme val="major"/>
    </font>
    <font>
      <sz val="10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8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rgb="FFFF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>
      <alignment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176" fontId="9" fillId="0" borderId="6" xfId="1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1" fontId="9" fillId="0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10" fillId="0" borderId="1" xfId="0" quotePrefix="1" applyNumberFormat="1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7" fillId="0" borderId="0" xfId="0" applyFont="1">
      <alignment vertical="center"/>
    </xf>
    <xf numFmtId="0" fontId="15" fillId="0" borderId="0" xfId="0" applyFont="1" applyAlignment="1">
      <alignment vertical="center"/>
    </xf>
    <xf numFmtId="0" fontId="11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9" fillId="0" borderId="6" xfId="1" applyNumberFormat="1" applyFont="1" applyFill="1" applyBorder="1" applyAlignment="1">
      <alignment horizontal="center" vertical="center" wrapText="1"/>
    </xf>
    <xf numFmtId="10" fontId="9" fillId="0" borderId="1" xfId="1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49" fontId="9" fillId="2" borderId="2" xfId="0" applyNumberFormat="1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/>
    </xf>
    <xf numFmtId="0" fontId="9" fillId="0" borderId="8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view="pageBreakPreview" topLeftCell="A16" zoomScale="85" zoomScaleNormal="85" zoomScaleSheetLayoutView="85" workbookViewId="0">
      <selection activeCell="A23" sqref="A23:C23"/>
    </sheetView>
  </sheetViews>
  <sheetFormatPr defaultColWidth="9" defaultRowHeight="15.75" x14ac:dyDescent="0.25"/>
  <cols>
    <col min="1" max="1" width="15.625" style="14" customWidth="1"/>
    <col min="2" max="2" width="30.25" style="14" customWidth="1"/>
    <col min="3" max="3" width="20.625" style="14" customWidth="1"/>
    <col min="4" max="4" width="19.625" style="14" bestFit="1" customWidth="1"/>
    <col min="5" max="5" width="11.875" style="14" bestFit="1" customWidth="1"/>
    <col min="6" max="6" width="10.25" style="14" bestFit="1" customWidth="1"/>
    <col min="7" max="7" width="10.625" style="14" customWidth="1"/>
    <col min="8" max="8" width="15.625" style="14" customWidth="1"/>
    <col min="9" max="9" width="12.625" style="46" customWidth="1"/>
    <col min="10" max="11" width="18.625" style="14" customWidth="1"/>
    <col min="12" max="13" width="22.625" style="14" customWidth="1"/>
    <col min="14" max="14" width="28.875" style="14" customWidth="1"/>
    <col min="15" max="15" width="15.75" style="14" customWidth="1"/>
    <col min="16" max="16" width="12" style="14" customWidth="1"/>
    <col min="17" max="19" width="21" style="14" hidden="1" customWidth="1"/>
    <col min="20" max="16384" width="9" style="14"/>
  </cols>
  <sheetData>
    <row r="1" spans="1:19" ht="18.75" x14ac:dyDescent="0.25">
      <c r="A1" s="69" t="s">
        <v>16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9" ht="16.5" customHeight="1" x14ac:dyDescent="0.25">
      <c r="A2" s="15" t="s">
        <v>92</v>
      </c>
      <c r="B2" s="82">
        <v>2024</v>
      </c>
      <c r="C2" s="82"/>
      <c r="D2" s="16" t="s">
        <v>18</v>
      </c>
      <c r="E2" s="76"/>
      <c r="F2" s="77"/>
      <c r="G2" s="77"/>
      <c r="H2" s="78"/>
      <c r="I2" s="70" t="s">
        <v>3</v>
      </c>
      <c r="J2" s="73" t="s">
        <v>90</v>
      </c>
      <c r="K2" s="73"/>
      <c r="L2" s="73"/>
      <c r="M2" s="73"/>
      <c r="N2" s="73"/>
      <c r="O2" s="73"/>
    </row>
    <row r="3" spans="1:19" ht="16.5" x14ac:dyDescent="0.25">
      <c r="A3" s="74" t="s">
        <v>4</v>
      </c>
      <c r="B3" s="83" t="s">
        <v>43</v>
      </c>
      <c r="C3" s="83"/>
      <c r="D3" s="15" t="s">
        <v>0</v>
      </c>
      <c r="E3" s="79"/>
      <c r="F3" s="80"/>
      <c r="G3" s="80"/>
      <c r="H3" s="81"/>
      <c r="I3" s="71"/>
      <c r="J3" s="73"/>
      <c r="K3" s="73"/>
      <c r="L3" s="73"/>
      <c r="M3" s="73"/>
      <c r="N3" s="73"/>
      <c r="O3" s="73"/>
    </row>
    <row r="4" spans="1:19" ht="27" customHeight="1" x14ac:dyDescent="0.25">
      <c r="A4" s="75"/>
      <c r="B4" s="84" t="s">
        <v>80</v>
      </c>
      <c r="C4" s="84"/>
      <c r="D4" s="15" t="s">
        <v>1</v>
      </c>
      <c r="E4" s="79"/>
      <c r="F4" s="80"/>
      <c r="G4" s="80"/>
      <c r="H4" s="81"/>
      <c r="I4" s="72"/>
      <c r="J4" s="73"/>
      <c r="K4" s="73"/>
      <c r="L4" s="73"/>
      <c r="M4" s="73"/>
      <c r="N4" s="73"/>
      <c r="O4" s="73"/>
    </row>
    <row r="5" spans="1:19" s="22" customFormat="1" ht="16.5" x14ac:dyDescent="0.25">
      <c r="A5" s="17"/>
      <c r="B5" s="18"/>
      <c r="C5" s="19"/>
      <c r="D5" s="20"/>
      <c r="E5" s="20"/>
      <c r="F5" s="20"/>
      <c r="G5" s="21"/>
      <c r="H5" s="18"/>
      <c r="I5" s="45"/>
      <c r="J5" s="18"/>
      <c r="K5" s="18"/>
      <c r="L5" s="18"/>
      <c r="M5" s="18"/>
      <c r="N5" s="18"/>
      <c r="P5" s="14"/>
    </row>
    <row r="6" spans="1:19" ht="16.5" x14ac:dyDescent="0.25">
      <c r="A6" s="23" t="s">
        <v>81</v>
      </c>
      <c r="J6" s="85"/>
      <c r="K6" s="85"/>
      <c r="L6" s="85"/>
      <c r="M6" s="85"/>
    </row>
    <row r="7" spans="1:19" ht="65.25" customHeight="1" x14ac:dyDescent="0.25">
      <c r="A7" s="24" t="s">
        <v>19</v>
      </c>
      <c r="B7" s="24" t="s">
        <v>20</v>
      </c>
      <c r="C7" s="24" t="s">
        <v>21</v>
      </c>
      <c r="D7" s="24" t="s">
        <v>91</v>
      </c>
      <c r="E7" s="24" t="s">
        <v>82</v>
      </c>
      <c r="F7" s="24" t="s">
        <v>74</v>
      </c>
      <c r="G7" s="24" t="s">
        <v>2</v>
      </c>
      <c r="H7" s="24" t="s">
        <v>83</v>
      </c>
      <c r="I7" s="24" t="s">
        <v>84</v>
      </c>
      <c r="J7" s="25" t="s">
        <v>85</v>
      </c>
      <c r="K7" s="25" t="s">
        <v>86</v>
      </c>
      <c r="L7" s="26" t="s">
        <v>87</v>
      </c>
      <c r="M7" s="26" t="s">
        <v>88</v>
      </c>
      <c r="N7" s="25" t="s">
        <v>75</v>
      </c>
      <c r="O7" s="24" t="s">
        <v>89</v>
      </c>
      <c r="Q7" s="27" t="s">
        <v>73</v>
      </c>
      <c r="R7" s="27" t="s">
        <v>72</v>
      </c>
      <c r="S7" s="27" t="s">
        <v>72</v>
      </c>
    </row>
    <row r="8" spans="1:19" ht="51" customHeight="1" x14ac:dyDescent="0.25">
      <c r="A8" s="28"/>
      <c r="B8" s="29"/>
      <c r="C8" s="29"/>
      <c r="D8" s="29" t="s">
        <v>22</v>
      </c>
      <c r="E8" s="29" t="s">
        <v>5</v>
      </c>
      <c r="F8" s="49"/>
      <c r="G8" s="29"/>
      <c r="H8" s="29"/>
      <c r="I8" s="30"/>
      <c r="J8" s="30"/>
      <c r="K8" s="30"/>
      <c r="L8" s="30"/>
      <c r="M8" s="30"/>
      <c r="N8" s="31" t="s">
        <v>44</v>
      </c>
      <c r="O8" s="28">
        <f t="shared" ref="O8:O19" si="0">S8</f>
        <v>0</v>
      </c>
      <c r="Q8" s="32" t="e">
        <f t="array" ref="Q8">INDEX(分數參考表!C$2:C$36,MATCH(申請表!H8&amp;申請表!I8,分數參考表!A$2:A$36&amp;分數參考表!B$2:B$36,0))</f>
        <v>#N/A</v>
      </c>
      <c r="R8" s="33">
        <f>VLOOKUP(COUNTIF(J8:M8,"是"),工作表2!E$1:F$5,2,0)</f>
        <v>1</v>
      </c>
      <c r="S8" s="34">
        <f t="shared" ref="S8" si="1">IFERROR(Q8*R8,0)</f>
        <v>0</v>
      </c>
    </row>
    <row r="9" spans="1:19" ht="51" customHeight="1" x14ac:dyDescent="0.25">
      <c r="A9" s="35"/>
      <c r="B9" s="36"/>
      <c r="C9" s="36"/>
      <c r="D9" s="36" t="s">
        <v>22</v>
      </c>
      <c r="E9" s="36" t="s">
        <v>5</v>
      </c>
      <c r="F9" s="50"/>
      <c r="G9" s="36"/>
      <c r="H9" s="29"/>
      <c r="I9" s="37"/>
      <c r="J9" s="37"/>
      <c r="K9" s="37"/>
      <c r="L9" s="37"/>
      <c r="M9" s="37"/>
      <c r="N9" s="38" t="s">
        <v>44</v>
      </c>
      <c r="O9" s="35">
        <f t="shared" si="0"/>
        <v>0</v>
      </c>
      <c r="Q9" s="32" t="e">
        <f t="array" ref="Q9">INDEX(分數參考表!C$2:C$36,MATCH(申請表!H9&amp;申請表!I9,分數參考表!A$2:A$36&amp;分數參考表!B$2:B$36,0))</f>
        <v>#N/A</v>
      </c>
      <c r="R9" s="33">
        <f>VLOOKUP(COUNTIF(J9:M9,"是"),工作表2!E$1:F$5,2,0)</f>
        <v>1</v>
      </c>
      <c r="S9" s="34">
        <f t="shared" ref="S9:S22" si="2">IFERROR(Q9*R9,0)</f>
        <v>0</v>
      </c>
    </row>
    <row r="10" spans="1:19" ht="51" customHeight="1" x14ac:dyDescent="0.25">
      <c r="A10" s="35"/>
      <c r="B10" s="36"/>
      <c r="C10" s="36"/>
      <c r="D10" s="36" t="s">
        <v>22</v>
      </c>
      <c r="E10" s="36" t="s">
        <v>5</v>
      </c>
      <c r="F10" s="50"/>
      <c r="G10" s="36"/>
      <c r="H10" s="29"/>
      <c r="I10" s="37"/>
      <c r="J10" s="37"/>
      <c r="K10" s="37"/>
      <c r="L10" s="37"/>
      <c r="M10" s="37"/>
      <c r="N10" s="38" t="s">
        <v>44</v>
      </c>
      <c r="O10" s="35">
        <f t="shared" si="0"/>
        <v>0</v>
      </c>
      <c r="Q10" s="32" t="e">
        <f t="array" ref="Q10">INDEX(分數參考表!C$2:C$36,MATCH(申請表!H10&amp;申請表!I10,分數參考表!A$2:A$36&amp;分數參考表!B$2:B$36,0))</f>
        <v>#N/A</v>
      </c>
      <c r="R10" s="33">
        <f>VLOOKUP(COUNTIF(J10:M10,"是"),工作表2!E$1:F$5,2,0)</f>
        <v>1</v>
      </c>
      <c r="S10" s="34">
        <f t="shared" si="2"/>
        <v>0</v>
      </c>
    </row>
    <row r="11" spans="1:19" ht="51" customHeight="1" x14ac:dyDescent="0.25">
      <c r="A11" s="35"/>
      <c r="B11" s="36"/>
      <c r="C11" s="36"/>
      <c r="D11" s="36" t="s">
        <v>22</v>
      </c>
      <c r="E11" s="36" t="s">
        <v>5</v>
      </c>
      <c r="F11" s="50"/>
      <c r="G11" s="36"/>
      <c r="H11" s="29"/>
      <c r="I11" s="37"/>
      <c r="J11" s="37"/>
      <c r="K11" s="37"/>
      <c r="L11" s="37"/>
      <c r="M11" s="37"/>
      <c r="N11" s="38" t="s">
        <v>44</v>
      </c>
      <c r="O11" s="35">
        <f t="shared" si="0"/>
        <v>0</v>
      </c>
      <c r="Q11" s="32" t="e">
        <f t="array" ref="Q11">INDEX(分數參考表!C$2:C$36,MATCH(申請表!H11&amp;申請表!I11,分數參考表!A$2:A$36&amp;分數參考表!B$2:B$36,0))</f>
        <v>#N/A</v>
      </c>
      <c r="R11" s="33">
        <f>VLOOKUP(COUNTIF(J11:M11,"是"),工作表2!E$1:F$5,2,0)</f>
        <v>1</v>
      </c>
      <c r="S11" s="34">
        <f t="shared" si="2"/>
        <v>0</v>
      </c>
    </row>
    <row r="12" spans="1:19" ht="51" customHeight="1" x14ac:dyDescent="0.25">
      <c r="A12" s="35"/>
      <c r="B12" s="36"/>
      <c r="C12" s="36"/>
      <c r="D12" s="36" t="s">
        <v>22</v>
      </c>
      <c r="E12" s="36" t="s">
        <v>5</v>
      </c>
      <c r="F12" s="50"/>
      <c r="G12" s="36"/>
      <c r="H12" s="29"/>
      <c r="I12" s="37"/>
      <c r="J12" s="37"/>
      <c r="K12" s="37"/>
      <c r="L12" s="37"/>
      <c r="M12" s="37"/>
      <c r="N12" s="38" t="s">
        <v>44</v>
      </c>
      <c r="O12" s="35">
        <f t="shared" si="0"/>
        <v>0</v>
      </c>
      <c r="Q12" s="32" t="e">
        <f t="array" ref="Q12">INDEX(分數參考表!C$2:C$36,MATCH(申請表!H12&amp;申請表!I12,分數參考表!A$2:A$36&amp;分數參考表!B$2:B$36,0))</f>
        <v>#N/A</v>
      </c>
      <c r="R12" s="33">
        <f>VLOOKUP(COUNTIF(J12:M12,"是"),工作表2!E$1:F$5,2,0)</f>
        <v>1</v>
      </c>
      <c r="S12" s="34">
        <f t="shared" si="2"/>
        <v>0</v>
      </c>
    </row>
    <row r="13" spans="1:19" ht="51" customHeight="1" x14ac:dyDescent="0.25">
      <c r="A13" s="35"/>
      <c r="B13" s="36"/>
      <c r="C13" s="36"/>
      <c r="D13" s="36" t="s">
        <v>22</v>
      </c>
      <c r="E13" s="36" t="s">
        <v>5</v>
      </c>
      <c r="F13" s="50"/>
      <c r="G13" s="36"/>
      <c r="H13" s="29"/>
      <c r="I13" s="37"/>
      <c r="J13" s="37"/>
      <c r="K13" s="37"/>
      <c r="L13" s="37"/>
      <c r="M13" s="37"/>
      <c r="N13" s="38" t="s">
        <v>44</v>
      </c>
      <c r="O13" s="35">
        <f t="shared" si="0"/>
        <v>0</v>
      </c>
      <c r="Q13" s="32" t="e">
        <f t="array" ref="Q13">INDEX(分數參考表!C$2:C$36,MATCH(申請表!H13&amp;申請表!I13,分數參考表!A$2:A$36&amp;分數參考表!B$2:B$36,0))</f>
        <v>#N/A</v>
      </c>
      <c r="R13" s="33">
        <f>VLOOKUP(COUNTIF(J13:M13,"是"),工作表2!E$1:F$5,2,0)</f>
        <v>1</v>
      </c>
      <c r="S13" s="34">
        <f t="shared" si="2"/>
        <v>0</v>
      </c>
    </row>
    <row r="14" spans="1:19" ht="51" customHeight="1" x14ac:dyDescent="0.25">
      <c r="A14" s="35"/>
      <c r="B14" s="36"/>
      <c r="C14" s="36"/>
      <c r="D14" s="36" t="s">
        <v>22</v>
      </c>
      <c r="E14" s="36" t="s">
        <v>5</v>
      </c>
      <c r="F14" s="50"/>
      <c r="G14" s="36"/>
      <c r="H14" s="29"/>
      <c r="I14" s="37"/>
      <c r="J14" s="37"/>
      <c r="K14" s="37"/>
      <c r="L14" s="37"/>
      <c r="M14" s="37"/>
      <c r="N14" s="38" t="s">
        <v>44</v>
      </c>
      <c r="O14" s="35">
        <f t="shared" si="0"/>
        <v>0</v>
      </c>
      <c r="Q14" s="32" t="e">
        <f t="array" ref="Q14">INDEX(分數參考表!C$2:C$36,MATCH(申請表!H14&amp;申請表!I14,分數參考表!A$2:A$36&amp;分數參考表!B$2:B$36,0))</f>
        <v>#N/A</v>
      </c>
      <c r="R14" s="33">
        <f>VLOOKUP(COUNTIF(J14:M14,"是"),工作表2!E$1:F$5,2,0)</f>
        <v>1</v>
      </c>
      <c r="S14" s="34">
        <f t="shared" si="2"/>
        <v>0</v>
      </c>
    </row>
    <row r="15" spans="1:19" ht="51" customHeight="1" x14ac:dyDescent="0.25">
      <c r="A15" s="35"/>
      <c r="B15" s="36"/>
      <c r="C15" s="36"/>
      <c r="D15" s="36" t="s">
        <v>22</v>
      </c>
      <c r="E15" s="36" t="s">
        <v>5</v>
      </c>
      <c r="F15" s="50"/>
      <c r="G15" s="36"/>
      <c r="H15" s="29"/>
      <c r="I15" s="37"/>
      <c r="J15" s="37"/>
      <c r="K15" s="37"/>
      <c r="L15" s="37"/>
      <c r="M15" s="37"/>
      <c r="N15" s="38" t="s">
        <v>44</v>
      </c>
      <c r="O15" s="35">
        <f t="shared" si="0"/>
        <v>0</v>
      </c>
      <c r="Q15" s="32" t="e">
        <f t="array" ref="Q15">INDEX(分數參考表!C$2:C$36,MATCH(申請表!H15&amp;申請表!I15,分數參考表!A$2:A$36&amp;分數參考表!B$2:B$36,0))</f>
        <v>#N/A</v>
      </c>
      <c r="R15" s="33">
        <f>VLOOKUP(COUNTIF(J15:M15,"是"),工作表2!E$1:F$5,2,0)</f>
        <v>1</v>
      </c>
      <c r="S15" s="34">
        <f t="shared" si="2"/>
        <v>0</v>
      </c>
    </row>
    <row r="16" spans="1:19" ht="51" customHeight="1" x14ac:dyDescent="0.25">
      <c r="A16" s="35"/>
      <c r="B16" s="36"/>
      <c r="C16" s="36"/>
      <c r="D16" s="36" t="s">
        <v>22</v>
      </c>
      <c r="E16" s="36" t="s">
        <v>5</v>
      </c>
      <c r="F16" s="50"/>
      <c r="G16" s="36"/>
      <c r="H16" s="29"/>
      <c r="I16" s="37"/>
      <c r="J16" s="37"/>
      <c r="K16" s="37"/>
      <c r="L16" s="37"/>
      <c r="M16" s="37"/>
      <c r="N16" s="38" t="s">
        <v>44</v>
      </c>
      <c r="O16" s="35">
        <f t="shared" si="0"/>
        <v>0</v>
      </c>
      <c r="Q16" s="32" t="e">
        <f t="array" ref="Q16">INDEX(分數參考表!C$2:C$36,MATCH(申請表!H16&amp;申請表!I16,分數參考表!A$2:A$36&amp;分數參考表!B$2:B$36,0))</f>
        <v>#N/A</v>
      </c>
      <c r="R16" s="33">
        <f>VLOOKUP(COUNTIF(J16:M16,"是"),工作表2!E$1:F$5,2,0)</f>
        <v>1</v>
      </c>
      <c r="S16" s="34">
        <f t="shared" si="2"/>
        <v>0</v>
      </c>
    </row>
    <row r="17" spans="1:19" ht="51" customHeight="1" x14ac:dyDescent="0.25">
      <c r="A17" s="35"/>
      <c r="B17" s="36"/>
      <c r="C17" s="36"/>
      <c r="D17" s="36" t="s">
        <v>22</v>
      </c>
      <c r="E17" s="36" t="s">
        <v>5</v>
      </c>
      <c r="F17" s="50"/>
      <c r="G17" s="36"/>
      <c r="H17" s="29"/>
      <c r="I17" s="37"/>
      <c r="J17" s="37"/>
      <c r="K17" s="37"/>
      <c r="L17" s="37"/>
      <c r="M17" s="37"/>
      <c r="N17" s="38" t="s">
        <v>44</v>
      </c>
      <c r="O17" s="35">
        <f t="shared" si="0"/>
        <v>0</v>
      </c>
      <c r="Q17" s="32" t="e">
        <f t="array" ref="Q17">INDEX(分數參考表!C$2:C$36,MATCH(申請表!H17&amp;申請表!I17,分數參考表!A$2:A$36&amp;分數參考表!B$2:B$36,0))</f>
        <v>#N/A</v>
      </c>
      <c r="R17" s="33">
        <f>VLOOKUP(COUNTIF(J17:M17,"是"),工作表2!E$1:F$5,2,0)</f>
        <v>1</v>
      </c>
      <c r="S17" s="34">
        <f t="shared" si="2"/>
        <v>0</v>
      </c>
    </row>
    <row r="18" spans="1:19" ht="51" customHeight="1" x14ac:dyDescent="0.25">
      <c r="A18" s="35"/>
      <c r="B18" s="36"/>
      <c r="C18" s="36"/>
      <c r="D18" s="36" t="s">
        <v>22</v>
      </c>
      <c r="E18" s="36" t="s">
        <v>5</v>
      </c>
      <c r="F18" s="50"/>
      <c r="G18" s="36"/>
      <c r="H18" s="29"/>
      <c r="I18" s="37"/>
      <c r="J18" s="37"/>
      <c r="K18" s="37"/>
      <c r="L18" s="37"/>
      <c r="M18" s="37"/>
      <c r="N18" s="38" t="s">
        <v>44</v>
      </c>
      <c r="O18" s="35">
        <f t="shared" si="0"/>
        <v>0</v>
      </c>
      <c r="Q18" s="32" t="e">
        <f t="array" ref="Q18">INDEX(分數參考表!C$2:C$36,MATCH(申請表!H18&amp;申請表!I18,分數參考表!A$2:A$36&amp;分數參考表!B$2:B$36,0))</f>
        <v>#N/A</v>
      </c>
      <c r="R18" s="33">
        <f>VLOOKUP(COUNTIF(J18:M18,"是"),工作表2!E$1:F$5,2,0)</f>
        <v>1</v>
      </c>
      <c r="S18" s="34">
        <f t="shared" si="2"/>
        <v>0</v>
      </c>
    </row>
    <row r="19" spans="1:19" ht="51" customHeight="1" x14ac:dyDescent="0.25">
      <c r="A19" s="35"/>
      <c r="B19" s="36"/>
      <c r="C19" s="36"/>
      <c r="D19" s="36" t="s">
        <v>22</v>
      </c>
      <c r="E19" s="36" t="s">
        <v>5</v>
      </c>
      <c r="F19" s="50"/>
      <c r="G19" s="36"/>
      <c r="H19" s="29"/>
      <c r="I19" s="51"/>
      <c r="J19" s="51"/>
      <c r="K19" s="51"/>
      <c r="L19" s="51"/>
      <c r="M19" s="51"/>
      <c r="N19" s="52" t="s">
        <v>44</v>
      </c>
      <c r="O19" s="53">
        <f t="shared" si="0"/>
        <v>0</v>
      </c>
      <c r="Q19" s="32" t="e">
        <f t="array" ref="Q19">INDEX(分數參考表!C$2:C$36,MATCH(申請表!H19&amp;申請表!I19,分數參考表!A$2:A$36&amp;分數參考表!B$2:B$36,0))</f>
        <v>#N/A</v>
      </c>
      <c r="R19" s="33">
        <f>VLOOKUP(COUNTIF(J19:M19,"是"),工作表2!E$1:F$5,2,0)</f>
        <v>1</v>
      </c>
      <c r="S19" s="34">
        <f t="shared" si="2"/>
        <v>0</v>
      </c>
    </row>
    <row r="20" spans="1:19" ht="51" customHeight="1" x14ac:dyDescent="0.25">
      <c r="A20" s="55" t="s">
        <v>94</v>
      </c>
      <c r="B20" s="55"/>
      <c r="C20" s="55"/>
      <c r="D20" s="55"/>
      <c r="E20" s="55"/>
      <c r="F20" s="55"/>
      <c r="G20" s="55"/>
      <c r="H20" s="56"/>
      <c r="I20" s="57" t="s">
        <v>96</v>
      </c>
      <c r="J20" s="58"/>
      <c r="K20" s="58"/>
      <c r="L20" s="58" t="s">
        <v>97</v>
      </c>
      <c r="M20" s="58"/>
      <c r="N20" s="58" t="s">
        <v>95</v>
      </c>
      <c r="O20" s="63"/>
      <c r="Q20" s="32" t="e">
        <f t="array" ref="Q20">INDEX(分數參考表!C$2:C$36,MATCH(申請表!H20&amp;申請表!I20,分數參考表!A$2:A$36&amp;分數參考表!B$2:B$36,0))</f>
        <v>#N/A</v>
      </c>
      <c r="R20" s="33">
        <f>VLOOKUP(COUNTIF(J20:M20,"是"),工作表2!E$1:F$5,2,0)</f>
        <v>1</v>
      </c>
      <c r="S20" s="34">
        <f t="shared" si="2"/>
        <v>0</v>
      </c>
    </row>
    <row r="21" spans="1:19" ht="51" customHeight="1" x14ac:dyDescent="0.25">
      <c r="A21" s="55"/>
      <c r="B21" s="55"/>
      <c r="C21" s="55"/>
      <c r="D21" s="55"/>
      <c r="E21" s="55"/>
      <c r="F21" s="55"/>
      <c r="G21" s="55"/>
      <c r="H21" s="56"/>
      <c r="I21" s="59"/>
      <c r="J21" s="60"/>
      <c r="K21" s="60"/>
      <c r="L21" s="60"/>
      <c r="M21" s="60"/>
      <c r="N21" s="60"/>
      <c r="O21" s="64"/>
      <c r="Q21" s="32" t="e">
        <f t="array" ref="Q21">INDEX(分數參考表!C$2:C$36,MATCH(申請表!H21&amp;申請表!I21,分數參考表!A$2:A$36&amp;分數參考表!B$2:B$36,0))</f>
        <v>#N/A</v>
      </c>
      <c r="R21" s="33">
        <f>VLOOKUP(COUNTIF(J21:M21,"是"),工作表2!E$1:F$5,2,0)</f>
        <v>1</v>
      </c>
      <c r="S21" s="34">
        <f t="shared" si="2"/>
        <v>0</v>
      </c>
    </row>
    <row r="22" spans="1:19" ht="74.25" customHeight="1" x14ac:dyDescent="0.25">
      <c r="A22" s="55"/>
      <c r="B22" s="55"/>
      <c r="C22" s="55"/>
      <c r="D22" s="55"/>
      <c r="E22" s="55"/>
      <c r="F22" s="55"/>
      <c r="G22" s="55"/>
      <c r="H22" s="56"/>
      <c r="I22" s="61"/>
      <c r="J22" s="62"/>
      <c r="K22" s="62"/>
      <c r="L22" s="62"/>
      <c r="M22" s="62"/>
      <c r="N22" s="62"/>
      <c r="O22" s="65"/>
      <c r="Q22" s="32" t="e">
        <f t="array" ref="Q22">INDEX(分數參考表!C$2:C$36,MATCH(申請表!H22&amp;申請表!I22,分數參考表!A$2:A$36&amp;分數參考表!B$2:B$36,0))</f>
        <v>#N/A</v>
      </c>
      <c r="R22" s="33">
        <f>VLOOKUP(COUNTIF(J22:M22,"是"),工作表2!E$1:F$5,2,0)</f>
        <v>1</v>
      </c>
      <c r="S22" s="34">
        <f t="shared" si="2"/>
        <v>0</v>
      </c>
    </row>
    <row r="23" spans="1:19" ht="152.25" customHeight="1" x14ac:dyDescent="0.25">
      <c r="A23" s="66" t="s">
        <v>93</v>
      </c>
      <c r="B23" s="67"/>
      <c r="C23" s="68"/>
      <c r="D23" s="86" t="s">
        <v>23</v>
      </c>
      <c r="E23" s="87"/>
      <c r="F23" s="87"/>
      <c r="G23" s="87"/>
      <c r="H23" s="87"/>
      <c r="I23" s="88"/>
      <c r="J23" s="89" t="s">
        <v>79</v>
      </c>
      <c r="K23" s="90"/>
      <c r="L23" s="90"/>
      <c r="M23" s="91"/>
      <c r="N23" s="54" t="s">
        <v>17</v>
      </c>
      <c r="O23" s="28">
        <f>SUM(O8:O22)</f>
        <v>0</v>
      </c>
      <c r="Q23" s="39"/>
      <c r="R23" s="40"/>
      <c r="S23" s="40"/>
    </row>
    <row r="24" spans="1:19" x14ac:dyDescent="0.25">
      <c r="A24" s="42"/>
      <c r="B24" s="41"/>
      <c r="C24" s="41"/>
      <c r="D24" s="41"/>
      <c r="E24" s="41"/>
      <c r="F24" s="41"/>
      <c r="G24" s="41"/>
      <c r="H24" s="41"/>
      <c r="I24" s="47"/>
      <c r="J24" s="41"/>
      <c r="K24" s="41"/>
      <c r="L24" s="41"/>
      <c r="M24" s="41"/>
      <c r="N24" s="41"/>
    </row>
    <row r="25" spans="1:19" x14ac:dyDescent="0.25">
      <c r="A25" s="42"/>
      <c r="B25" s="43"/>
      <c r="C25" s="43"/>
      <c r="D25" s="43"/>
      <c r="E25" s="43"/>
      <c r="F25" s="43"/>
      <c r="G25" s="43"/>
      <c r="H25" s="43"/>
      <c r="I25" s="48"/>
      <c r="J25" s="43"/>
      <c r="K25" s="43"/>
      <c r="L25" s="43"/>
      <c r="M25" s="43"/>
      <c r="N25" s="43"/>
    </row>
    <row r="26" spans="1:19" x14ac:dyDescent="0.25">
      <c r="A26" s="42"/>
      <c r="B26" s="41"/>
      <c r="C26" s="41"/>
      <c r="D26" s="41"/>
      <c r="E26" s="41"/>
      <c r="F26" s="41"/>
      <c r="G26" s="41"/>
      <c r="H26" s="41"/>
      <c r="I26" s="47"/>
      <c r="J26" s="41"/>
      <c r="K26" s="41"/>
      <c r="L26" s="41"/>
      <c r="M26" s="41"/>
      <c r="N26" s="41"/>
    </row>
    <row r="27" spans="1:19" x14ac:dyDescent="0.25">
      <c r="A27" s="42"/>
      <c r="B27" s="41"/>
      <c r="C27" s="41"/>
      <c r="D27" s="41"/>
      <c r="E27" s="41"/>
      <c r="F27" s="41"/>
      <c r="G27" s="41"/>
      <c r="H27" s="41"/>
      <c r="I27" s="47"/>
      <c r="J27" s="41"/>
      <c r="K27" s="41"/>
      <c r="L27" s="41"/>
      <c r="M27" s="41"/>
      <c r="N27" s="41"/>
    </row>
    <row r="28" spans="1:19" x14ac:dyDescent="0.25">
      <c r="A28" s="42"/>
      <c r="B28" s="41"/>
      <c r="C28" s="41"/>
      <c r="D28" s="41"/>
      <c r="E28" s="41"/>
      <c r="F28" s="41"/>
      <c r="G28" s="41"/>
      <c r="H28" s="41"/>
      <c r="I28" s="47"/>
      <c r="J28" s="41"/>
      <c r="K28" s="41"/>
      <c r="L28" s="41"/>
      <c r="M28" s="41"/>
      <c r="N28" s="41"/>
    </row>
    <row r="29" spans="1:19" x14ac:dyDescent="0.25">
      <c r="A29" s="44"/>
      <c r="B29" s="41"/>
      <c r="C29" s="41"/>
      <c r="D29" s="41"/>
      <c r="E29" s="41"/>
      <c r="F29" s="41"/>
      <c r="G29" s="41"/>
      <c r="H29" s="41"/>
      <c r="I29" s="47"/>
      <c r="J29" s="41"/>
      <c r="K29" s="41"/>
      <c r="L29" s="41"/>
      <c r="M29" s="41"/>
      <c r="N29" s="41"/>
    </row>
    <row r="30" spans="1:19" x14ac:dyDescent="0.25">
      <c r="A30" s="42"/>
      <c r="B30" s="41"/>
      <c r="C30" s="41"/>
      <c r="D30" s="41"/>
      <c r="E30" s="41"/>
      <c r="F30" s="41"/>
      <c r="G30" s="41"/>
      <c r="H30" s="41"/>
      <c r="I30" s="47"/>
      <c r="J30" s="41"/>
      <c r="K30" s="41"/>
      <c r="L30" s="41"/>
      <c r="M30" s="41"/>
      <c r="N30" s="41"/>
    </row>
    <row r="31" spans="1:19" x14ac:dyDescent="0.25">
      <c r="A31" s="42"/>
      <c r="B31" s="41"/>
      <c r="C31" s="41"/>
      <c r="D31" s="41"/>
      <c r="E31" s="41"/>
      <c r="F31" s="41"/>
      <c r="G31" s="41"/>
      <c r="H31" s="41"/>
      <c r="I31" s="47"/>
      <c r="J31" s="41"/>
      <c r="K31" s="41"/>
      <c r="L31" s="41"/>
      <c r="M31" s="41"/>
      <c r="N31" s="41"/>
    </row>
    <row r="32" spans="1:19" x14ac:dyDescent="0.25">
      <c r="A32" s="42"/>
      <c r="B32" s="41"/>
      <c r="C32" s="41"/>
      <c r="D32" s="41"/>
      <c r="E32" s="41"/>
      <c r="F32" s="41"/>
      <c r="G32" s="41"/>
      <c r="H32" s="41"/>
      <c r="I32" s="47"/>
      <c r="J32" s="41"/>
      <c r="K32" s="41"/>
      <c r="L32" s="41"/>
      <c r="M32" s="41"/>
      <c r="N32" s="41"/>
    </row>
    <row r="33" spans="1:1" x14ac:dyDescent="0.25">
      <c r="A33" s="42"/>
    </row>
  </sheetData>
  <mergeCells count="18">
    <mergeCell ref="J6:M6"/>
    <mergeCell ref="D23:I23"/>
    <mergeCell ref="J23:M23"/>
    <mergeCell ref="A1:N1"/>
    <mergeCell ref="I2:I4"/>
    <mergeCell ref="J2:O4"/>
    <mergeCell ref="A3:A4"/>
    <mergeCell ref="E2:H2"/>
    <mergeCell ref="E3:H3"/>
    <mergeCell ref="E4:H4"/>
    <mergeCell ref="B2:C2"/>
    <mergeCell ref="B3:C3"/>
    <mergeCell ref="B4:C4"/>
    <mergeCell ref="A20:H22"/>
    <mergeCell ref="I20:K22"/>
    <mergeCell ref="L20:M22"/>
    <mergeCell ref="N20:O22"/>
    <mergeCell ref="A23:C23"/>
  </mergeCells>
  <phoneticPr fontId="2" type="noConversion"/>
  <pageMargins left="0.7" right="0.7" top="0.75" bottom="0.75" header="0.3" footer="0.3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006" yWindow="528" count="4">
        <x14:dataValidation type="list" allowBlank="1" showInputMessage="1" showErrorMessage="1" promptTitle="作者序" prompt="請從清單中選取作者序">
          <x14:formula1>
            <xm:f>工作表2!$C$2:$C$6</xm:f>
          </x14:formula1>
          <xm:sqref>I8:I19</xm:sqref>
        </x14:dataValidation>
        <x14:dataValidation type="list" allowBlank="1" showInputMessage="1" showErrorMessage="1" errorTitle="無效的項目!" error="請從清單中選取期刊類型" promptTitle="期刊類型" prompt="請從清單中選取期刊類型">
          <x14:formula1>
            <xm:f>工作表2!$A$2:$A$6</xm:f>
          </x14:formula1>
          <xm:sqref>E8:E19</xm:sqref>
        </x14:dataValidation>
        <x14:dataValidation type="list" allowBlank="1" showInputMessage="1" showErrorMessage="1" promptTitle="加權" prompt="請從清單中選取是/否">
          <x14:formula1>
            <xm:f>工作表2!$D$2:$D$3</xm:f>
          </x14:formula1>
          <xm:sqref>J8:M19</xm:sqref>
        </x14:dataValidation>
        <x14:dataValidation type="list" allowBlank="1" showInputMessage="1" showErrorMessage="1" promptTitle="期刊等級" prompt="請從清單中選取期刊等級">
          <x14:formula1>
            <xm:f>工作表2!$B$2:$B$8</xm:f>
          </x14:formula1>
          <xm:sqref>H8:H19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opLeftCell="A13" workbookViewId="0">
      <selection activeCell="D34" sqref="D34"/>
    </sheetView>
  </sheetViews>
  <sheetFormatPr defaultRowHeight="16.5" x14ac:dyDescent="0.25"/>
  <cols>
    <col min="1" max="1" width="60.625" customWidth="1"/>
    <col min="2" max="2" width="49.875" bestFit="1" customWidth="1"/>
    <col min="3" max="3" width="10.625" style="3" customWidth="1"/>
    <col min="4" max="4" width="69.375" bestFit="1" customWidth="1"/>
  </cols>
  <sheetData>
    <row r="1" spans="1:13" x14ac:dyDescent="0.25">
      <c r="A1" s="6" t="s">
        <v>33</v>
      </c>
      <c r="B1" s="6" t="s">
        <v>10</v>
      </c>
      <c r="C1" s="7" t="s">
        <v>34</v>
      </c>
      <c r="D1" s="7" t="s">
        <v>15</v>
      </c>
    </row>
    <row r="2" spans="1:13" x14ac:dyDescent="0.25">
      <c r="A2" s="12" t="s">
        <v>66</v>
      </c>
      <c r="B2" s="11" t="s">
        <v>35</v>
      </c>
      <c r="C2" s="5">
        <v>300</v>
      </c>
      <c r="D2" s="8"/>
    </row>
    <row r="3" spans="1:13" x14ac:dyDescent="0.25">
      <c r="A3" s="12" t="s">
        <v>66</v>
      </c>
      <c r="B3" s="11" t="s">
        <v>36</v>
      </c>
      <c r="C3" s="5">
        <v>180</v>
      </c>
      <c r="D3" s="8"/>
    </row>
    <row r="4" spans="1:13" x14ac:dyDescent="0.25">
      <c r="A4" s="12" t="s">
        <v>66</v>
      </c>
      <c r="B4" s="11" t="s">
        <v>13</v>
      </c>
      <c r="C4" s="5">
        <v>90</v>
      </c>
      <c r="D4" s="8"/>
    </row>
    <row r="5" spans="1:13" x14ac:dyDescent="0.25">
      <c r="A5" s="12" t="s">
        <v>66</v>
      </c>
      <c r="B5" s="4" t="s">
        <v>30</v>
      </c>
      <c r="C5" s="5">
        <v>300</v>
      </c>
      <c r="D5" s="8"/>
    </row>
    <row r="6" spans="1:13" x14ac:dyDescent="0.25">
      <c r="A6" s="12" t="s">
        <v>66</v>
      </c>
      <c r="B6" s="11" t="s">
        <v>14</v>
      </c>
      <c r="C6" s="5">
        <v>180</v>
      </c>
      <c r="D6" s="8"/>
    </row>
    <row r="7" spans="1:13" x14ac:dyDescent="0.25">
      <c r="A7" s="12" t="s">
        <v>67</v>
      </c>
      <c r="B7" s="11" t="s">
        <v>11</v>
      </c>
      <c r="C7" s="5">
        <v>200</v>
      </c>
      <c r="D7" s="8"/>
    </row>
    <row r="8" spans="1:13" x14ac:dyDescent="0.25">
      <c r="A8" s="12" t="s">
        <v>67</v>
      </c>
      <c r="B8" s="11" t="s">
        <v>12</v>
      </c>
      <c r="C8" s="5">
        <f>200*0.6</f>
        <v>120</v>
      </c>
      <c r="D8" s="8"/>
    </row>
    <row r="9" spans="1:13" x14ac:dyDescent="0.25">
      <c r="A9" s="12" t="s">
        <v>67</v>
      </c>
      <c r="B9" s="11" t="s">
        <v>13</v>
      </c>
      <c r="C9" s="5">
        <f>200*0.3</f>
        <v>60</v>
      </c>
      <c r="D9" s="8"/>
    </row>
    <row r="10" spans="1:13" x14ac:dyDescent="0.25">
      <c r="A10" s="12" t="s">
        <v>67</v>
      </c>
      <c r="B10" s="4" t="s">
        <v>26</v>
      </c>
      <c r="C10" s="5">
        <v>200</v>
      </c>
      <c r="D10" s="8"/>
    </row>
    <row r="11" spans="1:13" x14ac:dyDescent="0.25">
      <c r="A11" s="12" t="s">
        <v>67</v>
      </c>
      <c r="B11" s="11" t="s">
        <v>14</v>
      </c>
      <c r="C11" s="5">
        <v>120</v>
      </c>
      <c r="D11" s="8"/>
    </row>
    <row r="12" spans="1:13" x14ac:dyDescent="0.25">
      <c r="A12" s="12" t="s">
        <v>57</v>
      </c>
      <c r="B12" s="11" t="s">
        <v>11</v>
      </c>
      <c r="C12" s="5">
        <v>100</v>
      </c>
      <c r="D12" s="8"/>
    </row>
    <row r="13" spans="1:13" x14ac:dyDescent="0.25">
      <c r="A13" s="12" t="s">
        <v>58</v>
      </c>
      <c r="B13" s="11" t="s">
        <v>37</v>
      </c>
      <c r="C13" s="5">
        <v>60</v>
      </c>
      <c r="D13" s="8"/>
    </row>
    <row r="14" spans="1:13" x14ac:dyDescent="0.25">
      <c r="A14" s="12" t="s">
        <v>58</v>
      </c>
      <c r="B14" s="11" t="s">
        <v>13</v>
      </c>
      <c r="C14" s="5">
        <v>30</v>
      </c>
      <c r="D14" s="8"/>
    </row>
    <row r="15" spans="1:13" x14ac:dyDescent="0.25">
      <c r="A15" s="12" t="s">
        <v>57</v>
      </c>
      <c r="B15" s="4" t="s">
        <v>26</v>
      </c>
      <c r="C15" s="5">
        <v>100</v>
      </c>
      <c r="D15" s="8"/>
      <c r="M15" t="e">
        <f>INDEX(分數參考表!C2:C36,MATCH(申請表!#REF!&amp;申請表!#REF!,\&amp;分數參考表!B$2:B$36,0))</f>
        <v>#REF!</v>
      </c>
    </row>
    <row r="16" spans="1:13" x14ac:dyDescent="0.25">
      <c r="A16" s="12" t="s">
        <v>59</v>
      </c>
      <c r="B16" s="11" t="s">
        <v>38</v>
      </c>
      <c r="C16" s="5">
        <v>60</v>
      </c>
      <c r="D16" s="8"/>
    </row>
    <row r="17" spans="1:4" x14ac:dyDescent="0.25">
      <c r="A17" s="12" t="s">
        <v>61</v>
      </c>
      <c r="B17" s="11" t="s">
        <v>11</v>
      </c>
      <c r="C17" s="5">
        <v>50</v>
      </c>
      <c r="D17" s="8"/>
    </row>
    <row r="18" spans="1:4" x14ac:dyDescent="0.25">
      <c r="A18" s="12" t="s">
        <v>62</v>
      </c>
      <c r="B18" s="11" t="s">
        <v>29</v>
      </c>
      <c r="C18" s="5">
        <v>30</v>
      </c>
      <c r="D18" s="8"/>
    </row>
    <row r="19" spans="1:4" x14ac:dyDescent="0.25">
      <c r="A19" s="12" t="s">
        <v>60</v>
      </c>
      <c r="B19" s="11" t="s">
        <v>39</v>
      </c>
      <c r="C19" s="5">
        <v>15</v>
      </c>
      <c r="D19" s="8"/>
    </row>
    <row r="20" spans="1:4" x14ac:dyDescent="0.25">
      <c r="A20" s="12" t="s">
        <v>61</v>
      </c>
      <c r="B20" s="4" t="s">
        <v>40</v>
      </c>
      <c r="C20" s="5">
        <v>50</v>
      </c>
      <c r="D20" s="8"/>
    </row>
    <row r="21" spans="1:4" x14ac:dyDescent="0.25">
      <c r="A21" s="12" t="s">
        <v>61</v>
      </c>
      <c r="B21" s="11" t="s">
        <v>38</v>
      </c>
      <c r="C21" s="5">
        <v>30</v>
      </c>
      <c r="D21" s="8"/>
    </row>
    <row r="22" spans="1:4" x14ac:dyDescent="0.25">
      <c r="A22" s="12" t="s">
        <v>31</v>
      </c>
      <c r="B22" s="11" t="s">
        <v>11</v>
      </c>
      <c r="C22" s="5">
        <v>30</v>
      </c>
      <c r="D22" s="8"/>
    </row>
    <row r="23" spans="1:4" x14ac:dyDescent="0.25">
      <c r="A23" s="12" t="s">
        <v>31</v>
      </c>
      <c r="B23" s="11" t="s">
        <v>12</v>
      </c>
      <c r="C23" s="5">
        <f>30*0.6</f>
        <v>18</v>
      </c>
      <c r="D23" s="8"/>
    </row>
    <row r="24" spans="1:4" x14ac:dyDescent="0.25">
      <c r="A24" s="12" t="s">
        <v>31</v>
      </c>
      <c r="B24" s="11" t="s">
        <v>25</v>
      </c>
      <c r="C24" s="5">
        <f>30*0.3</f>
        <v>9</v>
      </c>
      <c r="D24" s="8"/>
    </row>
    <row r="25" spans="1:4" x14ac:dyDescent="0.25">
      <c r="A25" s="12" t="s">
        <v>31</v>
      </c>
      <c r="B25" s="4" t="s">
        <v>27</v>
      </c>
      <c r="C25" s="5">
        <v>30</v>
      </c>
      <c r="D25" s="8"/>
    </row>
    <row r="26" spans="1:4" x14ac:dyDescent="0.25">
      <c r="A26" s="12" t="s">
        <v>31</v>
      </c>
      <c r="B26" s="11" t="s">
        <v>14</v>
      </c>
      <c r="C26" s="5">
        <v>18</v>
      </c>
      <c r="D26" s="8"/>
    </row>
    <row r="27" spans="1:4" x14ac:dyDescent="0.25">
      <c r="A27" s="12" t="s">
        <v>63</v>
      </c>
      <c r="B27" s="11" t="s">
        <v>28</v>
      </c>
      <c r="C27" s="9">
        <v>20</v>
      </c>
      <c r="D27" s="8" t="s">
        <v>68</v>
      </c>
    </row>
    <row r="28" spans="1:4" x14ac:dyDescent="0.25">
      <c r="A28" s="12" t="s">
        <v>32</v>
      </c>
      <c r="B28" s="11" t="s">
        <v>37</v>
      </c>
      <c r="C28" s="9">
        <f>20*0.6</f>
        <v>12</v>
      </c>
      <c r="D28" s="8" t="s">
        <v>68</v>
      </c>
    </row>
    <row r="29" spans="1:4" x14ac:dyDescent="0.25">
      <c r="A29" s="12" t="s">
        <v>32</v>
      </c>
      <c r="B29" s="11" t="s">
        <v>39</v>
      </c>
      <c r="C29" s="9">
        <f>20*0.3</f>
        <v>6</v>
      </c>
      <c r="D29" s="8" t="s">
        <v>68</v>
      </c>
    </row>
    <row r="30" spans="1:4" x14ac:dyDescent="0.25">
      <c r="A30" s="12" t="s">
        <v>63</v>
      </c>
      <c r="B30" s="4" t="s">
        <v>40</v>
      </c>
      <c r="C30" s="9">
        <v>20</v>
      </c>
      <c r="D30" s="8" t="s">
        <v>68</v>
      </c>
    </row>
    <row r="31" spans="1:4" x14ac:dyDescent="0.25">
      <c r="A31" s="12" t="s">
        <v>32</v>
      </c>
      <c r="B31" s="11" t="s">
        <v>14</v>
      </c>
      <c r="C31" s="9">
        <v>12</v>
      </c>
      <c r="D31" s="8" t="s">
        <v>77</v>
      </c>
    </row>
    <row r="32" spans="1:4" x14ac:dyDescent="0.25">
      <c r="A32" s="12" t="s">
        <v>64</v>
      </c>
      <c r="B32" s="11" t="s">
        <v>11</v>
      </c>
      <c r="C32" s="9">
        <v>10</v>
      </c>
      <c r="D32" s="8" t="s">
        <v>78</v>
      </c>
    </row>
    <row r="33" spans="1:4" x14ac:dyDescent="0.25">
      <c r="A33" s="12" t="s">
        <v>65</v>
      </c>
      <c r="B33" s="11" t="s">
        <v>37</v>
      </c>
      <c r="C33" s="9">
        <v>6</v>
      </c>
      <c r="D33" s="8" t="s">
        <v>78</v>
      </c>
    </row>
    <row r="34" spans="1:4" x14ac:dyDescent="0.25">
      <c r="A34" s="12" t="s">
        <v>64</v>
      </c>
      <c r="B34" s="11" t="s">
        <v>25</v>
      </c>
      <c r="C34" s="9">
        <v>3</v>
      </c>
      <c r="D34" s="8" t="s">
        <v>78</v>
      </c>
    </row>
    <row r="35" spans="1:4" x14ac:dyDescent="0.25">
      <c r="A35" s="12" t="s">
        <v>65</v>
      </c>
      <c r="B35" s="4" t="s">
        <v>27</v>
      </c>
      <c r="C35" s="9">
        <v>10</v>
      </c>
      <c r="D35" s="8" t="s">
        <v>78</v>
      </c>
    </row>
    <row r="36" spans="1:4" x14ac:dyDescent="0.25">
      <c r="A36" s="12" t="s">
        <v>65</v>
      </c>
      <c r="B36" s="11" t="s">
        <v>24</v>
      </c>
      <c r="C36" s="9">
        <v>6</v>
      </c>
      <c r="D36" s="8" t="s">
        <v>78</v>
      </c>
    </row>
  </sheetData>
  <sheetProtection algorithmName="SHA-512" hashValue="LneWqNJCw8knEoyD5rNFNOyxgJTGFvoVQXrXrEBme75ocXRGg93fltTKrb+IpwjBMcBuhVdNMTqROpkglYdrWw==" saltValue="HNVGYajMGQVwUPkon0bmcA==" spinCount="100000" sheet="1" objects="1" scenarios="1"/>
  <autoFilter ref="A1:C36"/>
  <phoneticPr fontId="2" type="noConversion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3" sqref="F3"/>
    </sheetView>
  </sheetViews>
  <sheetFormatPr defaultRowHeight="16.5" x14ac:dyDescent="0.25"/>
  <cols>
    <col min="2" max="2" width="64.625" bestFit="1" customWidth="1"/>
    <col min="3" max="3" width="48.5" bestFit="1" customWidth="1"/>
    <col min="8" max="8" width="9" style="2"/>
  </cols>
  <sheetData>
    <row r="1" spans="1:6" x14ac:dyDescent="0.25">
      <c r="A1" s="10" t="s">
        <v>6</v>
      </c>
      <c r="B1" s="10" t="s">
        <v>41</v>
      </c>
      <c r="C1" s="10" t="s">
        <v>42</v>
      </c>
      <c r="D1" s="10" t="s">
        <v>69</v>
      </c>
      <c r="E1">
        <v>0</v>
      </c>
      <c r="F1">
        <v>1</v>
      </c>
    </row>
    <row r="2" spans="1:6" x14ac:dyDescent="0.25">
      <c r="A2" s="10" t="s">
        <v>7</v>
      </c>
      <c r="B2" s="13" t="s">
        <v>66</v>
      </c>
      <c r="C2" s="10" t="s">
        <v>52</v>
      </c>
      <c r="D2" s="10" t="s">
        <v>70</v>
      </c>
      <c r="E2">
        <v>1</v>
      </c>
      <c r="F2">
        <v>1.1000000000000001</v>
      </c>
    </row>
    <row r="3" spans="1:6" x14ac:dyDescent="0.25">
      <c r="A3" s="10" t="s">
        <v>8</v>
      </c>
      <c r="B3" s="10" t="s">
        <v>76</v>
      </c>
      <c r="C3" s="10" t="s">
        <v>53</v>
      </c>
      <c r="D3" s="10" t="s">
        <v>71</v>
      </c>
      <c r="E3">
        <v>2</v>
      </c>
      <c r="F3">
        <v>1.2</v>
      </c>
    </row>
    <row r="4" spans="1:6" x14ac:dyDescent="0.25">
      <c r="A4" s="10" t="s">
        <v>9</v>
      </c>
      <c r="B4" s="10" t="s">
        <v>47</v>
      </c>
      <c r="C4" s="10" t="s">
        <v>54</v>
      </c>
      <c r="E4">
        <v>3</v>
      </c>
      <c r="F4">
        <v>1.3</v>
      </c>
    </row>
    <row r="5" spans="1:6" x14ac:dyDescent="0.25">
      <c r="A5" s="10" t="s">
        <v>45</v>
      </c>
      <c r="B5" s="10" t="s">
        <v>48</v>
      </c>
      <c r="C5" s="10" t="s">
        <v>55</v>
      </c>
      <c r="E5">
        <v>4</v>
      </c>
      <c r="F5">
        <v>1.4</v>
      </c>
    </row>
    <row r="6" spans="1:6" x14ac:dyDescent="0.25">
      <c r="A6" s="10" t="s">
        <v>46</v>
      </c>
      <c r="B6" s="10" t="s">
        <v>49</v>
      </c>
      <c r="C6" s="10" t="s">
        <v>56</v>
      </c>
    </row>
    <row r="7" spans="1:6" x14ac:dyDescent="0.25">
      <c r="A7" s="10"/>
      <c r="B7" s="10" t="s">
        <v>50</v>
      </c>
      <c r="C7" s="10"/>
    </row>
    <row r="8" spans="1:6" x14ac:dyDescent="0.25">
      <c r="A8" s="10"/>
      <c r="B8" s="10" t="s">
        <v>51</v>
      </c>
      <c r="C8" s="10"/>
    </row>
    <row r="9" spans="1:6" x14ac:dyDescent="0.25">
      <c r="A9" s="10"/>
      <c r="B9" s="10"/>
      <c r="C9" s="10"/>
    </row>
    <row r="10" spans="1:6" x14ac:dyDescent="0.25">
      <c r="A10" s="10"/>
      <c r="B10" s="10"/>
      <c r="C10" s="10"/>
    </row>
    <row r="11" spans="1:6" x14ac:dyDescent="0.25">
      <c r="A11" s="10"/>
      <c r="B11" s="10"/>
      <c r="C11" s="10"/>
    </row>
    <row r="12" spans="1:6" x14ac:dyDescent="0.25">
      <c r="A12" s="10"/>
      <c r="B12" s="10"/>
      <c r="C12" s="10"/>
    </row>
    <row r="13" spans="1:6" x14ac:dyDescent="0.25">
      <c r="B13" s="1"/>
    </row>
  </sheetData>
  <sheetProtection algorithmName="SHA-512" hashValue="i9uSVojsKdwNlLL/5m/a75yrwTjc/N4ZO+U2/FsYP+Qh3xL0dhN9A9ys5sEz9BELKKUle0Y0GHOci5MDF1ESpg==" saltValue="LrSwLkI7g6KXWGVh00pXtw==" spinCount="100000" sheet="1" objects="1" scenarios="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申請表</vt:lpstr>
      <vt:lpstr>分數參考表</vt:lpstr>
      <vt:lpstr>工作表2</vt:lpstr>
      <vt:lpstr>申請表!Print_Area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2024-09-30T07:29:51Z</cp:lastPrinted>
  <dcterms:created xsi:type="dcterms:W3CDTF">2019-09-04T06:42:56Z</dcterms:created>
  <dcterms:modified xsi:type="dcterms:W3CDTF">2024-09-30T07:41:11Z</dcterms:modified>
</cp:coreProperties>
</file>